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B\0_Messdienst\Mitarbeiterordner\Heinen\Internetseite\Änderungen\Verträge\Profilumstellung 2020\"/>
    </mc:Choice>
  </mc:AlternateContent>
  <xr:revisionPtr revIDLastSave="0" documentId="13_ncr:1_{3E5DB213-1E90-4B12-951C-ED917945655D}" xr6:coauthVersionLast="45" xr6:coauthVersionMax="45" xr10:uidLastSave="{00000000-0000-0000-0000-000000000000}"/>
  <bookViews>
    <workbookView xWindow="-25320" yWindow="-105" windowWidth="25440" windowHeight="159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D32" i="18"/>
  <c r="K31" i="18" s="1"/>
  <c r="E63" i="18"/>
  <c r="G63" i="18"/>
  <c r="J63" i="18"/>
  <c r="F53" i="18"/>
  <c r="M63" i="18"/>
  <c r="I53" i="18"/>
  <c r="N53" i="18"/>
  <c r="E53" i="18"/>
  <c r="J53" i="18"/>
  <c r="F63" i="18"/>
  <c r="K63" i="18"/>
  <c r="D22" i="18"/>
  <c r="K21" i="18" s="1"/>
  <c r="G53" i="18"/>
  <c r="M53" i="18"/>
  <c r="I63" i="18"/>
  <c r="N63" i="18"/>
  <c r="F21" i="18"/>
  <c r="L31" i="18"/>
  <c r="N31" i="18"/>
  <c r="I31" i="18"/>
  <c r="H53" i="18"/>
  <c r="H63" i="18"/>
  <c r="D24" i="15"/>
  <c r="C23" i="15"/>
  <c r="M31" i="18" l="1"/>
  <c r="G31" i="18"/>
  <c r="L21" i="18"/>
  <c r="J31" i="18"/>
  <c r="H31" i="18"/>
  <c r="M21" i="18"/>
  <c r="D56" i="18"/>
  <c r="J55" i="18" s="1"/>
  <c r="F31" i="18"/>
  <c r="E31" i="18" s="1"/>
  <c r="I21" i="18"/>
  <c r="H21" i="18"/>
  <c r="J21" i="18"/>
  <c r="G21" i="18"/>
  <c r="N21" i="18"/>
  <c r="D66" i="18"/>
  <c r="K65" i="18" s="1"/>
  <c r="L65" i="18"/>
  <c r="G55" i="18"/>
  <c r="L55" i="18"/>
  <c r="M55" i="18"/>
  <c r="E21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K55" i="18"/>
  <c r="N55" i="18"/>
  <c r="E55" i="18" s="1"/>
  <c r="F5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5" i="7" l="1"/>
  <c r="P14" i="7"/>
  <c r="H14" i="7"/>
  <c r="J13" i="7"/>
  <c r="L12" i="7"/>
  <c r="M15" i="7"/>
  <c r="F14" i="7"/>
  <c r="I13" i="7"/>
  <c r="L15" i="7"/>
  <c r="P13" i="7"/>
  <c r="H13" i="7"/>
  <c r="K15" i="7"/>
  <c r="O13" i="7"/>
  <c r="J15" i="7"/>
  <c r="P12" i="7"/>
  <c r="H12" i="7"/>
  <c r="M13" i="7"/>
  <c r="O12" i="7"/>
  <c r="J14" i="7"/>
  <c r="N12" i="7"/>
  <c r="F13" i="7"/>
  <c r="N13" i="7"/>
  <c r="K14" i="7"/>
  <c r="P15" i="7"/>
  <c r="L13" i="7"/>
  <c r="O15" i="7"/>
  <c r="F15" i="7"/>
  <c r="I14" i="7"/>
  <c r="K13" i="7"/>
  <c r="M12" i="7"/>
  <c r="O14" i="7"/>
  <c r="K12" i="7"/>
  <c r="N14" i="7"/>
  <c r="J12" i="7"/>
  <c r="M14" i="7"/>
  <c r="I12" i="7"/>
  <c r="L14" i="7"/>
  <c r="I15" i="7"/>
  <c r="F12" i="7"/>
  <c r="H1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<sst xmlns="http://schemas.openxmlformats.org/spreadsheetml/2006/main" count="1354" uniqueCount="667">
  <si>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</si>
  <si>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</si>
  <si>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</si>
  <si>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</si>
  <si>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</si>
  <si>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</si>
  <si>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</si>
  <si>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</si>
  <si>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</si>
  <si>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</si>
  <si>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</si>
  <si>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</si>
  <si>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</si>
  <si>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</si>
  <si>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</si>
  <si>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</si>
  <si>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</si>
  <si>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</si>
  <si>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</si>
  <si>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</si>
  <si>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</si>
  <si>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</si>
  <si>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</si>
  <si>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</si>
  <si>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</si>
  <si>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</si>
  <si>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</si>
  <si>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</si>
  <si>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</si>
  <si>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</si>
  <si>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</si>
  <si>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</si>
  <si>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</si>
  <si>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</si>
  <si>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</si>
  <si>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</si>
  <si>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</si>
  <si>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</si>
  <si>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</si>
  <si>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</si>
  <si>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</si>
  <si>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</si>
  <si>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</si>
  <si>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</si>
  <si>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</si>
  <si>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</si>
  <si>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</si>
  <si>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</si>
  <si>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</si>
  <si>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</si>
  <si>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</si>
  <si>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</si>
  <si>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</si>
  <si>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</si>
  <si>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</si>
  <si>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</si>
  <si>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</si>
  <si>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</si>
  <si>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</si>
  <si>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</si>
  <si>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</si>
  <si>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</si>
  <si>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</si>
  <si>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</si>
  <si>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</si>
  <si>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</si>
  <si>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</si>
  <si>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</si>
  <si>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</si>
  <si>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</si>
  <si>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</si>
  <si>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</si>
  <si>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</si>
  <si>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</si>
  <si>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</si>
  <si>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</si>
  <si>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</si>
  <si>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</si>
  <si>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</si>
  <si>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</si>
  <si>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</si>
  <si>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</si>
  <si>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</si>
  <si>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</si>
  <si>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</si>
  <si>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</si>
  <si>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</si>
  <si>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</si>
  <si>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</si>
  <si>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</si>
  <si>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</si>
  <si>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</si>
  <si>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</si>
  <si>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</si>
  <si>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</si>
  <si>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</si>
  <si>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</si>
  <si>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</si>
  <si>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</si>
  <si>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</si>
  <si>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</si>
  <si>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</si>
  <si>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</si>
  <si>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</si>
  <si>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</si>
  <si>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</si>
  <si>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</si>
  <si>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</si>
  <si>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</si>
  <si>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</si>
  <si>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</si>
  <si>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</si>
  <si>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</si>
  <si>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</si>
  <si>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</si>
  <si>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</si>
  <si>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</si>
  <si>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</si>
  <si>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</si>
  <si>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</si>
  <si>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</si>
  <si>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</si>
  <si>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</si>
  <si>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</si>
  <si>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</si>
  <si>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</si>
  <si>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</si>
  <si>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</si>
  <si>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</si>
  <si>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</si>
  <si>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</si>
  <si>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</si>
  <si>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</si>
  <si>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</si>
  <si>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</si>
  <si>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</si>
  <si>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</si>
  <si>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</si>
  <si>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</si>
  <si>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</si>
  <si>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</si>
  <si>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</si>
  <si>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</si>
  <si>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</si>
  <si>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</si>
  <si>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</si>
  <si>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</si>
  <si>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</si>
  <si>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</si>
  <si>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</si>
  <si>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</si>
  <si>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</si>
  <si>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</si>
  <si>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</si>
  <si>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</si>
  <si>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</si>
  <si>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</si>
  <si>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</si>
  <si>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</si>
  <si>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</si>
  <si>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</si>
  <si>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</si>
  <si>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</si>
  <si>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</si>
  <si>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</si>
  <si>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</si>
  <si>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</si>
  <si>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</si>
  <si>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</si>
  <si>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</si>
  <si>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</si>
  <si>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</si>
  <si>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</si>
  <si>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</si>
  <si>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</si>
  <si>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</si>
  <si>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</si>
  <si>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</si>
  <si>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</si>
  <si>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</si>
  <si>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</si>
  <si>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</si>
  <si>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</si>
  <si>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</si>
  <si>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</si>
  <si>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</si>
  <si>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</si>
  <si>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</si>
  <si>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</si>
  <si>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</si>
  <si>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</si>
  <si>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</si>
  <si>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</si>
  <si>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</si>
  <si>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</si>
  <si>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</si>
  <si>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</si>
  <si>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</si>
  <si>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</si>
  <si>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</si>
  <si>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</si>
  <si>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</si>
  <si>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</si>
  <si>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</si>
  <si>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</si>
  <si>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</si>
  <si>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</si>
  <si>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</si>
  <si>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</si>
  <si>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</si>
  <si>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</si>
  <si>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</si>
  <si>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</si>
  <si>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</si>
  <si>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</si>
  <si>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</si>
  <si>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</si>
  <si>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</si>
  <si>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</si>
  <si>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</si>
  <si>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</si>
  <si>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</si>
  <si>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</si>
  <si>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</si>
  <si>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</si>
  <si>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</si>
  <si>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</si>
  <si>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</si>
  <si>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</si>
  <si>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</si>
  <si>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</si>
  <si>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</si>
  <si>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</si>
  <si>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</si>
  <si>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</si>
  <si>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</si>
  <si>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</si>
  <si>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</si>
  <si>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</si>
  <si>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</si>
  <si>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</si>
  <si>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</si>
  <si>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</si>
  <si>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</si>
  <si>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</si>
  <si>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</si>
  <si>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</si>
  <si>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</si>
  <si>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</si>
  <si>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</si>
  <si>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</si>
  <si>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</si>
  <si>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</si>
  <si>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</si>
  <si>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</si>
  <si>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</si>
  <si>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</si>
  <si>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</si>
  <si>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</si>
  <si>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</si>
  <si>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</si>
  <si>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</si>
  <si>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</si>
  <si>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</si>
  <si>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</si>
  <si>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</si>
  <si>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</si>
  <si>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</si>
  <si>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</si>
  <si>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</si>
  <si>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</si>
  <si>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</si>
  <si>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</si>
  <si>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</si>
  <si>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</si>
  <si>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</si>
  <si>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</si>
  <si>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</si>
  <si>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</si>
  <si>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</si>
  <si>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</si>
  <si>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</si>
  <si>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</si>
  <si>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</si>
  <si>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</si>
  <si>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</si>
  <si>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</si>
  <si>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</si>
  <si>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</si>
  <si>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</si>
  <si>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</si>
  <si>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</si>
  <si>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</si>
  <si>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</si>
  <si>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</si>
  <si>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</si>
  <si>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</si>
  <si>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</si>
  <si>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</si>
  <si>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</si>
  <si>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</si>
  <si>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</si>
  <si>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</si>
  <si>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</si>
  <si>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</si>
  <si>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</si>
  <si>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</si>
  <si>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</si>
  <si>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</si>
  <si>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</si>
  <si>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</si>
  <si>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</si>
  <si>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</si>
  <si>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</si>
  <si>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</si>
  <si>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</si>
  <si>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</si>
  <si>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</si>
  <si>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</si>
  <si>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</si>
  <si>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</si>
  <si>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</si>
  <si>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</si>
  <si>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</si>
  <si>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</si>
  <si>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</si>
  <si>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</si>
  <si>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</si>
  <si>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</si>
  <si>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</si>
  <si>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</si>
  <si>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</si>
  <si>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</si>
  <si>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</si>
  <si>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</si>
  <si>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</si>
  <si>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</si>
  <si>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</si>
  <si>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</si>
  <si>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</si>
  <si>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</si>
  <si>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</si>
  <si>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</si>
  <si>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</si>
  <si>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</si>
  <si>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</si>
  <si>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</si>
  <si>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</si>
  <si>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</si>
  <si>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</si>
  <si>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</si>
  <si>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</si>
  <si>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</si>
  <si>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</si>
  <si>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</si>
  <si>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</si>
  <si>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</si>
  <si>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</si>
  <si>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</si>
  <si>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</si>
  <si>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</si>
  <si>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</si>
  <si>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</si>
  <si>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</si>
  <si>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</si>
  <si>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</si>
  <si>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</si>
  <si>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</si>
  <si>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</si>
  <si>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</si>
  <si>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</si>
  <si>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</si>
  <si>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</si>
  <si>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</si>
  <si>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</si>
  <si>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</si>
  <si>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</si>
  <si>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</si>
  <si>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</si>
  <si>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</si>
  <si>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</si>
  <si>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</si>
  <si>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</si>
  <si>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</si>
  <si>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</si>
  <si>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</si>
  <si>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</si>
  <si>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</si>
  <si>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</si>
  <si>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</si>
  <si>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</si>
  <si>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</si>
  <si>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</si>
  <si>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</si>
  <si>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</si>
  <si>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</si>
  <si>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</si>
  <si>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</si>
  <si>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</si>
  <si>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</si>
  <si>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</si>
  <si>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</si>
  <si>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</si>
  <si>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</si>
  <si>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</si>
  <si>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</si>
  <si>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</si>
  <si>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</si>
  <si>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</si>
  <si>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</si>
  <si>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</si>
  <si>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</si>
  <si>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</si>
  <si>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</si>
  <si>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</si>
  <si>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</si>
  <si>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</si>
  <si>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</si>
  <si>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</si>
  <si>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</si>
  <si>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</si>
  <si>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</si>
  <si>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</si>
  <si>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</si>
  <si>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</si>
  <si>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</si>
  <si>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</si>
  <si>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</si>
  <si>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</si>
  <si>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</si>
  <si>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</si>
  <si>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</si>
  <si>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</si>
  <si>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</si>
  <si>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</si>
  <si>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</si>
  <si>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</si>
  <si>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</si>
  <si>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</si>
  <si>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</si>
  <si>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</si>
  <si>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</si>
  <si>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</si>
  <si>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</si>
  <si>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</si>
  <si>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</si>
  <si>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</si>
  <si>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</si>
  <si>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</si>
  <si>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</si>
  <si>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</si>
  <si>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</si>
  <si>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</si>
  <si>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</si>
  <si>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</si>
  <si>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</si>
  <si>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</si>
  <si>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</si>
  <si>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</si>
  <si>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</si>
  <si>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</si>
  <si>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</si>
  <si>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</si>
  <si>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</si>
  <si>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</si>
  <si>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</si>
  <si>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</si>
  <si>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</si>
  <si>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</si>
  <si>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</si>
  <si>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</si>
  <si>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</si>
  <si>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</si>
  <si>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</si>
  <si>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</si>
  <si>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</si>
  <si>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</si>
  <si>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</si>
  <si>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</si>
  <si>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</si>
  <si>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</si>
  <si>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</si>
  <si>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</si>
  <si>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</si>
  <si>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</si>
  <si>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</si>
  <si>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</si>
  <si>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</si>
  <si>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</si>
  <si>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</si>
  <si>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</si>
  <si>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</si>
  <si>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</si>
  <si>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</si>
  <si>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</si>
  <si>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</si>
  <si>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</si>
  <si>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</si>
  <si>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</si>
  <si>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</si>
  <si>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</si>
  <si>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</si>
  <si>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</si>
  <si>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</si>
  <si>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</si>
  <si>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</si>
  <si>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</si>
  <si>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</si>
  <si>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</si>
  <si>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</si>
  <si>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</si>
  <si>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</si>
  <si>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</si>
  <si>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</si>
  <si>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</si>
  <si>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</si>
  <si>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</si>
  <si>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</si>
  <si>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</si>
  <si>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</si>
  <si>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</si>
  <si>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</si>
  <si>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</si>
  <si>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</si>
  <si>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</si>
  <si>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</si>
  <si>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</si>
  <si>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</si>
  <si>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</si>
  <si>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</si>
  <si>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</si>
  <si>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</si>
  <si>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</si>
  <si>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</si>
  <si>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</si>
  <si>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</si>
  <si>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</si>
  <si>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</si>
  <si>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</si>
  <si>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</si>
  <si>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</si>
  <si>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</si>
  <si>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</si>
  <si>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</si>
  <si>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</si>
  <si>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</si>
  <si>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</si>
  <si>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</si>
  <si>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</si>
  <si>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</si>
  <si>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</si>
  <si>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</si>
  <si>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</si>
  <si>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</si>
  <si>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</si>
  <si>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</si>
  <si>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</si>
  <si>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</si>
  <si>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</si>
  <si>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</si>
  <si>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</si>
  <si>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</si>
  <si>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</si>
  <si>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</si>
  <si>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</si>
  <si>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</si>
  <si>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</si>
  <si>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</si>
  <si>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</si>
  <si>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</si>
  <si>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</si>
  <si>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</si>
  <si>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</si>
  <si>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</si>
  <si>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</si>
  <si>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</si>
  <si>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</si>
  <si>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</si>
  <si>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</si>
  <si>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</si>
  <si>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</si>
  <si>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</si>
  <si>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</si>
  <si>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</si>
  <si>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</si>
  <si>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</si>
  <si>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</si>
  <si>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</si>
  <si>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</si>
  <si>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</si>
  <si>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</si>
  <si>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</si>
  <si>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</si>
  <si>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</si>
  <si>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</si>
  <si>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</si>
  <si>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</si>
  <si>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</si>
  <si>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</si>
  <si>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</si>
  <si>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</si>
  <si>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</si>
  <si>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</si>
  <si>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</si>
  <si>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</si>
  <si>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</si>
  <si>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</si>
  <si>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</si>
  <si>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</si>
  <si>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</si>
  <si>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</si>
  <si>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</si>
  <si>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</si>
  <si>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</si>
  <si>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</si>
  <si>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</si>
  <si>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</si>
  <si>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</si>
  <si>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</si>
  <si>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</si>
  <si>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</si>
  <si>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</si>
  <si>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</si>
  <si>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</si>
  <si>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</si>
  <si>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</si>
  <si>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</si>
  <si>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</si>
  <si>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</si>
  <si>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</si>
  <si>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</si>
  <si>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</si>
  <si>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</si>
  <si>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</si>
  <si>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</si>
  <si>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</si>
  <si>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</si>
  <si>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</si>
  <si>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</si>
  <si>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</si>
  <si>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</si>
  <si>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</si>
  <si>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</si>
  <si>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</si>
  <si>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</si>
  <si>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</si>
  <si>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</si>
  <si>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</si>
  <si>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</si>
  <si>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</si>
  <si>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</si>
  <si>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</si>
  <si>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</si>
  <si>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</si>
  <si>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</si>
  <si>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Die Veröffentlichung erfolgt im Rahmen der Vorgaben der Kooperationsvereinbarung und des Leitfadens "Abwicklung von Standardlastprofilen Gas".</t>
  </si>
  <si>
    <t>Bei Netzbetreibern mit Marktgebietsüberlappung sollte das SLP Verfahren in beiden Marktgebieten identisch sein.</t>
  </si>
  <si>
    <t>Stadtwerke Brühl GmbH</t>
  </si>
  <si>
    <t>9870009900001</t>
  </si>
  <si>
    <t>Engeldorfer Straße 2</t>
  </si>
  <si>
    <t>Brühl</t>
  </si>
  <si>
    <t>02232/ 702-239</t>
  </si>
  <si>
    <t>NCLN007000990000</t>
  </si>
  <si>
    <t>Weilerswist-Lommersum</t>
  </si>
  <si>
    <t>edm-netz@stadtwerke-bruehl.de</t>
  </si>
  <si>
    <t>DE_GHD03</t>
  </si>
  <si>
    <t>Martin Heinen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</si>
</sst>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s="8" t="s">
        <v>655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656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C36" sqref="C3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44069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44136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50321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Brühl</v>
      </c>
      <c r="E28" s="38"/>
      <c r="F28" s="11"/>
      <c r="G28" s="2"/>
    </row>
    <row r="29" spans="1:15">
      <c r="B29" s="15"/>
      <c r="C29" s="22" t="s">
        <v>395</v>
      </c>
      <c r="D29" s="45" t="s">
        <v>660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Brühl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Brühl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9870009900001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660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K28" sqref="K2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Brühl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Brühl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9870009900001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44136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Brühl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663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1327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">
        <v>139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Weilerswist-Lommersum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1327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F52 F62 G24:N24 G70:N70 E32:N34 E69:N69 F25:N25 E58:N60 F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Brühl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Brühl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9870009900001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44136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I20" sqref="I2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Brühl GmbH</v>
      </c>
      <c r="E5" s="129"/>
      <c r="J5" s="88" t="s">
        <v>496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Brühl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9870009900001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44136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505</v>
      </c>
      <c r="D11" s="293" t="s">
        <v>247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15" si="0">$D$6</f>
        <v>Brühl</v>
      </c>
      <c r="D12" s="62" t="s">
        <v>247</v>
      </c>
      <c r="E12" s="164" t="s">
        <v>21</v>
      </c>
      <c r="F12" s="296" t="str">
        <f>VLOOKUP($E12,'BDEW-Standard'!$B$3:$M$158,F$9,0)</f>
        <v>N13</v>
      </c>
      <c r="H12" s="273">
        <f>ROUND(VLOOKUP($E12,'BDEW-Standard'!$B$3:$M$158,H$9,0),7)</f>
        <v>3.0553842000000002</v>
      </c>
      <c r="I12" s="273">
        <f>ROUND(VLOOKUP($E12,'BDEW-Standard'!$B$3:$M$158,I$9,0),7)</f>
        <v>-37.183637400000002</v>
      </c>
      <c r="J12" s="273">
        <f>ROUND(VLOOKUP($E12,'BDEW-Standard'!$B$3:$M$158,J$9,0),7)</f>
        <v>5.6810824999999996</v>
      </c>
      <c r="K12" s="273">
        <f>ROUND(VLOOKUP($E12,'BDEW-Standard'!$B$3:$M$158,K$9,0),7)</f>
        <v>8.2196599999999995E-2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5" si="1">($H12/(1+($I12/($Q$9-$L12))^$J12)+$K12)+MAX($M12*$Q$9+$N12,$O12*$Q$9+$P12)</f>
        <v>0.99521022916399493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Brühl</v>
      </c>
      <c r="D13" s="62" t="s">
        <v>247</v>
      </c>
      <c r="E13" s="164" t="s">
        <v>29</v>
      </c>
      <c r="F13" s="296" t="str">
        <f>VLOOKUP($E13,'BDEW-Standard'!$B$3:$M$158,F$9,0)</f>
        <v>N23</v>
      </c>
      <c r="H13" s="273">
        <f>ROUND(VLOOKUP($E13,'BDEW-Standard'!$B$3:$M$158,H$9,0),7)</f>
        <v>2.3987552000000001</v>
      </c>
      <c r="I13" s="273">
        <f>ROUND(VLOOKUP($E13,'BDEW-Standard'!$B$3:$M$158,I$9,0),7)</f>
        <v>-34.723487800000001</v>
      </c>
      <c r="J13" s="273">
        <f>ROUND(VLOOKUP($E13,'BDEW-Standard'!$B$3:$M$158,J$9,0),7)</f>
        <v>5.7996445999999997</v>
      </c>
      <c r="K13" s="273">
        <f>ROUND(VLOOKUP($E13,'BDEW-Standard'!$B$3:$M$158,K$9,0),7)</f>
        <v>0.1016748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1.0221652961614969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Brühl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Brühl</v>
      </c>
      <c r="D15" s="62" t="s">
        <v>247</v>
      </c>
      <c r="E15" s="164" t="s">
        <v>665</v>
      </c>
      <c r="F15" s="296" t="str">
        <f>VLOOKUP($E15,'BDEW-Standard'!$B$3:$M$158,F$9,0)</f>
        <v>HD3</v>
      </c>
      <c r="H15" s="273">
        <f>ROUND(VLOOKUP($E15,'BDEW-Standard'!$B$3:$M$158,H$9,0),7)</f>
        <v>2.5792510000000002</v>
      </c>
      <c r="I15" s="273">
        <f>ROUND(VLOOKUP($E15,'BDEW-Standard'!$B$3:$M$158,I$9,0),7)</f>
        <v>-35.681614400000001</v>
      </c>
      <c r="J15" s="273">
        <f>ROUND(VLOOKUP($E15,'BDEW-Standard'!$B$3:$M$158,J$9,0),7)</f>
        <v>6.6857975999999999</v>
      </c>
      <c r="K15" s="273">
        <f>ROUND(VLOOKUP($E15,'BDEW-Standard'!$B$3:$M$158,K$9,0),7)</f>
        <v>0.19955410000000001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1.0393994293439688</v>
      </c>
      <c r="R15" s="274">
        <f>ROUND(VLOOKUP(MID($E15,4,3),'Wochentag F(WT)'!$B$7:$J$22,R$9,0),4)</f>
        <v>1.03</v>
      </c>
      <c r="S15" s="274">
        <f>ROUND(VLOOKUP(MID($E15,4,3),'Wochentag F(WT)'!$B$7:$J$22,S$9,0),4)</f>
        <v>1.03</v>
      </c>
      <c r="T15" s="274">
        <f>ROUND(VLOOKUP(MID($E15,4,3),'Wochentag F(WT)'!$B$7:$J$22,T$9,0),4)</f>
        <v>1.02</v>
      </c>
      <c r="U15" s="274">
        <f>ROUND(VLOOKUP(MID($E15,4,3),'Wochentag F(WT)'!$B$7:$J$22,U$9,0),4)</f>
        <v>1.03</v>
      </c>
      <c r="V15" s="274">
        <f>ROUND(VLOOKUP(MID($E15,4,3),'Wochentag F(WT)'!$B$7:$J$22,V$9,0),4)</f>
        <v>1.01</v>
      </c>
      <c r="W15" s="274">
        <f>ROUND(VLOOKUP(MID($E15,4,3),'Wochentag F(WT)'!$B$7:$J$22,W$9,0),4)</f>
        <v>0.93</v>
      </c>
      <c r="X15" s="275">
        <f t="shared" si="2"/>
        <v>0.95000000000000018</v>
      </c>
      <c r="Y15" s="292"/>
      <c r="Z15" s="210"/>
    </row>
    <row r="16" spans="2:26" s="142" customFormat="1">
      <c r="B16" s="143"/>
      <c r="C16" s="144"/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/>
      <c r="C17" s="144"/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/>
      <c r="C18" s="144"/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/>
      <c r="C19" s="144"/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/>
      <c r="C20" s="144"/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/>
      <c r="C21" s="144"/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/>
      <c r="C22" s="144"/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/>
      <c r="C23" s="144"/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/>
      <c r="C24" s="144"/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/>
      <c r="C25" s="144"/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5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AE16" sqref="AE1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Brühl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Brühl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9870009900001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44136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>
        <v>1</v>
      </c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>
        <v>1</v>
      </c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1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>
        <v>1</v>
      </c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1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>
        <v>1</v>
      </c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Heinen, Martin</cp:lastModifiedBy>
  <cp:lastPrinted>2015-03-20T22:59:10Z</cp:lastPrinted>
  <dcterms:created xsi:type="dcterms:W3CDTF">2015-01-15T05:25:41Z</dcterms:created>
  <dcterms:modified xsi:type="dcterms:W3CDTF">2020-08-27T06:34:10Z</dcterms:modified>
</cp:coreProperties>
</file>